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 activeTab="3"/>
  </bookViews>
  <sheets>
    <sheet name="Feuil1" sheetId="2" r:id="rId1"/>
    <sheet name="Feuil2" sheetId="1" r:id="rId2"/>
    <sheet name="Feuil3" sheetId="4" r:id="rId3"/>
    <sheet name="Feuil4" sheetId="3" r:id="rId4"/>
  </sheets>
  <definedNames>
    <definedName name="pente">Feuil2!$B$17</definedName>
  </definedNames>
  <calcPr calcId="125725"/>
</workbook>
</file>

<file path=xl/calcChain.xml><?xml version="1.0" encoding="utf-8"?>
<calcChain xmlns="http://schemas.openxmlformats.org/spreadsheetml/2006/main">
  <c r="F20" i="3"/>
  <c r="B23" i="1"/>
  <c r="I22"/>
  <c r="L2"/>
  <c r="G2"/>
  <c r="I2"/>
  <c r="K2"/>
  <c r="G19" i="3"/>
  <c r="B9"/>
  <c r="B7"/>
  <c r="B6"/>
  <c r="B18" i="1"/>
  <c r="B17"/>
  <c r="B21" s="1"/>
  <c r="K3"/>
  <c r="K4"/>
  <c r="J4"/>
  <c r="L4" s="1"/>
  <c r="I3"/>
  <c r="J3" s="1"/>
  <c r="L3" s="1"/>
  <c r="I4"/>
  <c r="J2"/>
  <c r="E2"/>
  <c r="F2" s="1"/>
  <c r="G3"/>
  <c r="G4"/>
  <c r="F3"/>
  <c r="H3" s="1"/>
  <c r="M3" s="1"/>
  <c r="F4"/>
  <c r="H4" s="1"/>
  <c r="E3"/>
  <c r="E4"/>
  <c r="M4" l="1"/>
  <c r="H2"/>
  <c r="M2" s="1"/>
</calcChain>
</file>

<file path=xl/sharedStrings.xml><?xml version="1.0" encoding="utf-8"?>
<sst xmlns="http://schemas.openxmlformats.org/spreadsheetml/2006/main" count="86" uniqueCount="37">
  <si>
    <t>Rb en ppm</t>
  </si>
  <si>
    <t>Sr en ppm</t>
  </si>
  <si>
    <t>(87Sr/86Sr)mes</t>
  </si>
  <si>
    <t>B20</t>
  </si>
  <si>
    <t>B41</t>
  </si>
  <si>
    <r>
      <t>(</t>
    </r>
    <r>
      <rPr>
        <vertAlign val="superscript"/>
        <sz val="11"/>
        <color theme="1"/>
        <rFont val="Calibri"/>
        <family val="2"/>
        <scheme val="minor"/>
      </rPr>
      <t>87</t>
    </r>
    <r>
      <rPr>
        <sz val="11"/>
        <color theme="1"/>
        <rFont val="Calibri"/>
        <family val="2"/>
        <scheme val="minor"/>
      </rPr>
      <t>Sr/</t>
    </r>
    <r>
      <rPr>
        <vertAlign val="superscript"/>
        <sz val="11"/>
        <color theme="1"/>
        <rFont val="Calibri"/>
        <family val="2"/>
        <scheme val="minor"/>
      </rPr>
      <t>86</t>
    </r>
    <r>
      <rPr>
        <sz val="11"/>
        <color theme="1"/>
        <rFont val="Calibri"/>
        <family val="2"/>
        <scheme val="minor"/>
      </rPr>
      <t>Sr)</t>
    </r>
    <r>
      <rPr>
        <vertAlign val="subscript"/>
        <sz val="11"/>
        <color theme="1"/>
        <rFont val="Calibri"/>
        <family val="2"/>
        <scheme val="minor"/>
      </rPr>
      <t>mes</t>
    </r>
  </si>
  <si>
    <t>87Rb/85Rb</t>
  </si>
  <si>
    <t>88Sr/86Sr</t>
  </si>
  <si>
    <t>84Sr/86Sr</t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</si>
  <si>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</rPr>
      <t>87Rb</t>
    </r>
  </si>
  <si>
    <t>Rb Concentration micromol/g</t>
  </si>
  <si>
    <t>Masse molaire Rb</t>
  </si>
  <si>
    <t>87Rb Concentration micromol/g</t>
  </si>
  <si>
    <t>Masse molaire Sr</t>
  </si>
  <si>
    <t>Sr Concentration micromol/g</t>
  </si>
  <si>
    <t>Pourcentage 86Sr</t>
  </si>
  <si>
    <t>Pourcentage 87Rb</t>
  </si>
  <si>
    <t>86Sr Concentration micromol/g</t>
  </si>
  <si>
    <t>rapport atomique 87Rb/86Sr</t>
  </si>
  <si>
    <t>pente</t>
  </si>
  <si>
    <t>ord origine</t>
  </si>
  <si>
    <t>T</t>
  </si>
  <si>
    <t>Ma</t>
  </si>
  <si>
    <t>avec une composition isotopique initial de 0,70496609</t>
  </si>
  <si>
    <t xml:space="preserve">avec une composition isotopique initial de </t>
  </si>
  <si>
    <t>B20 Plagioclase</t>
  </si>
  <si>
    <t>B20 Feldspath K</t>
  </si>
  <si>
    <t>B20 Biotite</t>
  </si>
  <si>
    <t>87Rb/86Sr</t>
  </si>
  <si>
    <t>87Sr/86Sr</t>
  </si>
  <si>
    <t>l'age fournie par les roches totals est l'age de la mise en place</t>
  </si>
  <si>
    <t>L'age fournie par les mineraux correspond à l'age de la derniere réhomogénéisation</t>
  </si>
  <si>
    <t>réhomogénéisation=réouverture du systéme</t>
  </si>
  <si>
    <t>a</t>
  </si>
  <si>
    <t>pente=dy-origine/dx</t>
  </si>
  <si>
    <t>*avogdro/avogadro</t>
  </si>
  <si>
    <t>pente=ln(dy-origine/dx)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</si>
</sst>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Fill="1"/>
    <xf numFmtId="1" fontId="0" fillId="0" borderId="0" xfId="0" applyNumberFormat="1"/>
    <xf numFmtId="0" fontId="3" fillId="0" borderId="1" xfId="0" applyFont="1" applyBorder="1"/>
    <xf numFmtId="11" fontId="0" fillId="0" borderId="1" xfId="0" applyNumberFormat="1" applyBorder="1"/>
    <xf numFmtId="0" fontId="0" fillId="0" borderId="2" xfId="0" applyBorder="1"/>
    <xf numFmtId="1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linear"/>
          </c:trendline>
          <c:xVal>
            <c:numRef>
              <c:f>Feuil2!$C$8:$C$10</c:f>
              <c:numCache>
                <c:formatCode>General</c:formatCode>
                <c:ptCount val="3"/>
                <c:pt idx="0">
                  <c:v>3.76537355973521</c:v>
                </c:pt>
                <c:pt idx="1">
                  <c:v>6.8250088835227771</c:v>
                </c:pt>
                <c:pt idx="2">
                  <c:v>0.23939760029341872</c:v>
                </c:pt>
              </c:numCache>
            </c:numRef>
          </c:xVal>
          <c:yVal>
            <c:numRef>
              <c:f>Feuil2!$D$8:$D$10</c:f>
              <c:numCache>
                <c:formatCode>General</c:formatCode>
                <c:ptCount val="3"/>
                <c:pt idx="0">
                  <c:v>0.75834000000000001</c:v>
                </c:pt>
                <c:pt idx="1">
                  <c:v>0.80188999999999999</c:v>
                </c:pt>
                <c:pt idx="2">
                  <c:v>0.70840000000000003</c:v>
                </c:pt>
              </c:numCache>
            </c:numRef>
          </c:yVal>
        </c:ser>
        <c:axId val="80556416"/>
        <c:axId val="80557952"/>
      </c:scatterChart>
      <c:valAx>
        <c:axId val="80556416"/>
        <c:scaling>
          <c:orientation val="minMax"/>
        </c:scaling>
        <c:axPos val="b"/>
        <c:numFmt formatCode="General" sourceLinked="1"/>
        <c:tickLblPos val="nextTo"/>
        <c:crossAx val="80557952"/>
        <c:crosses val="autoZero"/>
        <c:crossBetween val="midCat"/>
      </c:valAx>
      <c:valAx>
        <c:axId val="80557952"/>
        <c:scaling>
          <c:orientation val="minMax"/>
        </c:scaling>
        <c:axPos val="l"/>
        <c:majorGridlines/>
        <c:numFmt formatCode="General" sourceLinked="1"/>
        <c:tickLblPos val="nextTo"/>
        <c:crossAx val="80556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Feuil4!$B$2:$B$4</c:f>
              <c:numCache>
                <c:formatCode>General</c:formatCode>
                <c:ptCount val="3"/>
                <c:pt idx="0">
                  <c:v>0.29649999999999999</c:v>
                </c:pt>
                <c:pt idx="1">
                  <c:v>3.794</c:v>
                </c:pt>
                <c:pt idx="2">
                  <c:v>116.45</c:v>
                </c:pt>
              </c:numCache>
            </c:numRef>
          </c:xVal>
          <c:yVal>
            <c:numRef>
              <c:f>Feuil4!$C$2:$C$4</c:f>
              <c:numCache>
                <c:formatCode>General</c:formatCode>
                <c:ptCount val="3"/>
                <c:pt idx="0">
                  <c:v>0.74617999999999995</c:v>
                </c:pt>
                <c:pt idx="1">
                  <c:v>0.76017000000000001</c:v>
                </c:pt>
                <c:pt idx="2">
                  <c:v>1.2102900000000001</c:v>
                </c:pt>
              </c:numCache>
            </c:numRef>
          </c:yVal>
        </c:ser>
        <c:axId val="80599296"/>
        <c:axId val="80637952"/>
      </c:scatterChart>
      <c:valAx>
        <c:axId val="80599296"/>
        <c:scaling>
          <c:orientation val="minMax"/>
        </c:scaling>
        <c:axPos val="b"/>
        <c:numFmt formatCode="General" sourceLinked="1"/>
        <c:tickLblPos val="nextTo"/>
        <c:crossAx val="80637952"/>
        <c:crosses val="autoZero"/>
        <c:crossBetween val="midCat"/>
      </c:valAx>
      <c:valAx>
        <c:axId val="80637952"/>
        <c:scaling>
          <c:orientation val="minMax"/>
        </c:scaling>
        <c:axPos val="l"/>
        <c:majorGridlines/>
        <c:numFmt formatCode="General" sourceLinked="1"/>
        <c:tickLblPos val="nextTo"/>
        <c:crossAx val="805992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4</xdr:row>
      <xdr:rowOff>171450</xdr:rowOff>
    </xdr:from>
    <xdr:to>
      <xdr:col>10</xdr:col>
      <xdr:colOff>114300</xdr:colOff>
      <xdr:row>19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19050</xdr:rowOff>
    </xdr:from>
    <xdr:to>
      <xdr:col>10</xdr:col>
      <xdr:colOff>257175</xdr:colOff>
      <xdr:row>12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F9" sqref="F9"/>
    </sheetView>
  </sheetViews>
  <sheetFormatPr baseColWidth="10" defaultRowHeight="15"/>
  <cols>
    <col min="1" max="3" width="12.140625" customWidth="1"/>
    <col min="4" max="4" width="14.140625" customWidth="1"/>
    <col min="5" max="5" width="12.140625" customWidth="1"/>
    <col min="6" max="6" width="13.5703125" customWidth="1"/>
    <col min="7" max="7" width="12.140625" customWidth="1"/>
    <col min="8" max="8" width="13.5703125" customWidth="1"/>
    <col min="9" max="9" width="12.140625" customWidth="1"/>
    <col min="10" max="10" width="13.5703125" customWidth="1"/>
    <col min="11" max="11" width="12" customWidth="1"/>
    <col min="12" max="12" width="13.5703125" customWidth="1"/>
    <col min="13" max="13" width="12.28515625" customWidth="1"/>
  </cols>
  <sheetData>
    <row r="1" spans="1:14" ht="45">
      <c r="A1" s="12"/>
      <c r="B1" s="12" t="s">
        <v>0</v>
      </c>
      <c r="C1" s="12" t="s">
        <v>1</v>
      </c>
      <c r="D1" s="12" t="s">
        <v>5</v>
      </c>
      <c r="E1" s="12" t="s">
        <v>11</v>
      </c>
      <c r="F1" s="12" t="s">
        <v>10</v>
      </c>
      <c r="G1" s="12" t="s">
        <v>16</v>
      </c>
      <c r="H1" s="12" t="s">
        <v>12</v>
      </c>
      <c r="I1" s="12" t="s">
        <v>13</v>
      </c>
      <c r="J1" s="12" t="s">
        <v>14</v>
      </c>
      <c r="K1" s="12" t="s">
        <v>15</v>
      </c>
      <c r="L1" s="12" t="s">
        <v>17</v>
      </c>
      <c r="M1" s="12" t="s">
        <v>18</v>
      </c>
      <c r="N1" s="2"/>
    </row>
    <row r="2" spans="1:14">
      <c r="A2" s="10" t="s">
        <v>3</v>
      </c>
      <c r="B2" s="10">
        <v>159.62</v>
      </c>
      <c r="C2" s="10">
        <v>127.63</v>
      </c>
      <c r="D2" s="10">
        <v>0.75834000000000001</v>
      </c>
      <c r="E2" s="10"/>
      <c r="F2" s="10"/>
      <c r="G2" s="10"/>
      <c r="H2" s="13"/>
      <c r="I2" s="14"/>
      <c r="J2" s="10"/>
      <c r="K2" s="10"/>
      <c r="L2" s="13"/>
      <c r="M2" s="10"/>
      <c r="N2" s="2"/>
    </row>
    <row r="3" spans="1:14">
      <c r="A3" s="10" t="s">
        <v>4</v>
      </c>
      <c r="B3" s="10">
        <v>203.82</v>
      </c>
      <c r="C3" s="10">
        <v>90.28</v>
      </c>
      <c r="D3" s="10">
        <v>0.80188999999999999</v>
      </c>
      <c r="E3" s="10"/>
      <c r="F3" s="10"/>
      <c r="G3" s="10"/>
      <c r="H3" s="13"/>
      <c r="I3" s="14"/>
      <c r="J3" s="10"/>
      <c r="K3" s="10"/>
      <c r="L3" s="13"/>
      <c r="M3" s="10"/>
      <c r="N3" s="2"/>
    </row>
    <row r="4" spans="1:14">
      <c r="A4" s="10" t="s">
        <v>4</v>
      </c>
      <c r="B4" s="10">
        <v>106.77</v>
      </c>
      <c r="C4" s="10">
        <v>1336.47</v>
      </c>
      <c r="D4" s="10">
        <v>0.70840000000000003</v>
      </c>
      <c r="E4" s="10"/>
      <c r="F4" s="10"/>
      <c r="G4" s="10"/>
      <c r="H4" s="13"/>
      <c r="I4" s="14"/>
      <c r="J4" s="10"/>
      <c r="K4" s="10"/>
      <c r="L4" s="13"/>
      <c r="M4" s="10"/>
      <c r="N4" s="2"/>
    </row>
    <row r="5" spans="1:1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"/>
    </row>
    <row r="6" spans="1:1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"/>
    </row>
    <row r="7" spans="1:14" ht="45">
      <c r="A7" s="16"/>
      <c r="B7" s="16"/>
      <c r="C7" s="12" t="s">
        <v>18</v>
      </c>
      <c r="D7" s="12" t="s">
        <v>2</v>
      </c>
      <c r="E7" s="16"/>
      <c r="F7" s="16"/>
      <c r="G7" s="16"/>
      <c r="H7" s="16"/>
      <c r="I7" s="16"/>
      <c r="J7" s="16"/>
      <c r="K7" s="16"/>
      <c r="L7" s="16"/>
      <c r="M7" s="16"/>
      <c r="N7" s="2"/>
    </row>
    <row r="8" spans="1:14">
      <c r="A8" s="15"/>
      <c r="B8" s="15"/>
      <c r="C8" s="10"/>
      <c r="D8" s="10">
        <v>0.75834000000000001</v>
      </c>
      <c r="E8" s="15"/>
      <c r="F8" s="15"/>
      <c r="G8" s="15"/>
      <c r="H8" s="15"/>
      <c r="I8" s="15"/>
      <c r="J8" s="15"/>
      <c r="K8" s="15"/>
      <c r="L8" s="15"/>
      <c r="M8" s="15"/>
    </row>
    <row r="9" spans="1:14">
      <c r="A9" s="15"/>
      <c r="B9" s="15"/>
      <c r="C9" s="10"/>
      <c r="D9" s="10">
        <v>0.80188999999999999</v>
      </c>
      <c r="E9" s="15"/>
      <c r="F9" s="15"/>
      <c r="G9" s="15"/>
      <c r="H9" s="15"/>
      <c r="I9" s="15"/>
      <c r="J9" s="15"/>
      <c r="K9" s="15"/>
      <c r="L9" s="15"/>
      <c r="M9" s="15"/>
    </row>
    <row r="10" spans="1:14">
      <c r="A10" s="15"/>
      <c r="B10" s="15"/>
      <c r="C10" s="10"/>
      <c r="D10" s="10">
        <v>0.70840000000000003</v>
      </c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" t="s">
        <v>6</v>
      </c>
      <c r="B11" s="1">
        <v>0.38570599999999999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" t="s">
        <v>7</v>
      </c>
      <c r="B12" s="1">
        <v>8.7352100000000004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" t="s">
        <v>8</v>
      </c>
      <c r="B13" s="1">
        <v>5.6584000000000002E-2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18">
      <c r="A15" s="4" t="s">
        <v>9</v>
      </c>
      <c r="B15" s="5">
        <v>1.42E-11</v>
      </c>
    </row>
    <row r="17" spans="1:4">
      <c r="A17" s="1" t="s">
        <v>19</v>
      </c>
      <c r="B17" s="1"/>
    </row>
    <row r="18" spans="1:4">
      <c r="A18" s="1" t="s">
        <v>20</v>
      </c>
      <c r="B18" s="1"/>
    </row>
    <row r="21" spans="1:4">
      <c r="A21" s="6" t="s">
        <v>21</v>
      </c>
      <c r="B21" s="7"/>
      <c r="C21" s="8" t="s">
        <v>22</v>
      </c>
      <c r="D21" s="8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topLeftCell="A4" workbookViewId="0">
      <selection activeCell="B23" sqref="B23"/>
    </sheetView>
  </sheetViews>
  <sheetFormatPr baseColWidth="10" defaultRowHeight="15"/>
  <cols>
    <col min="1" max="3" width="12.140625" customWidth="1"/>
    <col min="4" max="4" width="14.140625" customWidth="1"/>
    <col min="5" max="5" width="12.140625" customWidth="1"/>
    <col min="6" max="6" width="13.5703125" customWidth="1"/>
    <col min="7" max="7" width="12.140625" customWidth="1"/>
    <col min="8" max="8" width="13.5703125" customWidth="1"/>
    <col min="9" max="9" width="12.140625" customWidth="1"/>
    <col min="10" max="10" width="13.5703125" customWidth="1"/>
    <col min="11" max="11" width="12" customWidth="1"/>
    <col min="12" max="12" width="13.5703125" customWidth="1"/>
    <col min="13" max="13" width="12.28515625" customWidth="1"/>
  </cols>
  <sheetData>
    <row r="1" spans="1:14" ht="60" customHeight="1">
      <c r="A1" s="12"/>
      <c r="B1" s="12" t="s">
        <v>0</v>
      </c>
      <c r="C1" s="12" t="s">
        <v>1</v>
      </c>
      <c r="D1" s="12" t="s">
        <v>5</v>
      </c>
      <c r="E1" s="12" t="s">
        <v>11</v>
      </c>
      <c r="F1" s="12" t="s">
        <v>10</v>
      </c>
      <c r="G1" s="12" t="s">
        <v>16</v>
      </c>
      <c r="H1" s="12" t="s">
        <v>12</v>
      </c>
      <c r="I1" s="12" t="s">
        <v>13</v>
      </c>
      <c r="J1" s="12" t="s">
        <v>14</v>
      </c>
      <c r="K1" s="12" t="s">
        <v>15</v>
      </c>
      <c r="L1" s="12" t="s">
        <v>17</v>
      </c>
      <c r="M1" s="12" t="s">
        <v>18</v>
      </c>
    </row>
    <row r="2" spans="1:14">
      <c r="A2" s="10" t="s">
        <v>3</v>
      </c>
      <c r="B2" s="10">
        <v>159.62</v>
      </c>
      <c r="C2" s="10">
        <v>127.63</v>
      </c>
      <c r="D2" s="10">
        <v>0.75834000000000001</v>
      </c>
      <c r="E2" s="10">
        <f>(85*1+87*$B$11)/(1+$B$11)</f>
        <v>85.556692400841172</v>
      </c>
      <c r="F2" s="10">
        <f>B2/E2</f>
        <v>1.8656635211207704</v>
      </c>
      <c r="G2" s="10">
        <f>$B$11/($B$11+1)</f>
        <v>0.27834620042057984</v>
      </c>
      <c r="H2" s="13">
        <f>F2*G2</f>
        <v>0.51930035236724659</v>
      </c>
      <c r="I2" s="14">
        <f>(84*$B$13+86*1+87*D2+88*$B$12)/($B$13+1+D2+$B$12)</f>
        <v>87.717095915559</v>
      </c>
      <c r="J2" s="10">
        <f>C2/I2</f>
        <v>1.4550185305138603</v>
      </c>
      <c r="K2" s="10">
        <f>1/($B$13+1+D2+$B$12)</f>
        <v>9.4785525946874227E-2</v>
      </c>
      <c r="L2" s="13">
        <f>J2*K2</f>
        <v>0.13791469667720432</v>
      </c>
      <c r="M2" s="10">
        <f>H2/L2</f>
        <v>3.76537355973521</v>
      </c>
      <c r="N2" t="s">
        <v>35</v>
      </c>
    </row>
    <row r="3" spans="1:14">
      <c r="A3" s="10" t="s">
        <v>4</v>
      </c>
      <c r="B3" s="10">
        <v>203.82</v>
      </c>
      <c r="C3" s="10">
        <v>90.28</v>
      </c>
      <c r="D3" s="10">
        <v>0.80188999999999999</v>
      </c>
      <c r="E3" s="10">
        <f t="shared" ref="E3:E4" si="0">(85*1+87*$B$11)/(1+$B$11)</f>
        <v>85.556692400841172</v>
      </c>
      <c r="F3" s="10">
        <f t="shared" ref="F3:F4" si="1">B3/E3</f>
        <v>2.3822800330462059</v>
      </c>
      <c r="G3" s="10">
        <f t="shared" ref="G3:G4" si="2">$B$11/($B$11+1)</f>
        <v>0.27834620042057984</v>
      </c>
      <c r="H3" s="13">
        <f t="shared" ref="H3:H4" si="3">F3*G3</f>
        <v>0.66309859553622474</v>
      </c>
      <c r="I3" s="14">
        <f t="shared" ref="I3:I4" si="4">(84*$B$13+86*1+87*D3+88*$B$12)/($B$13+1+D3+$B$12)</f>
        <v>87.714147977228691</v>
      </c>
      <c r="J3" s="10">
        <f t="shared" ref="J3:J4" si="5">C3/I3</f>
        <v>1.0292524305592916</v>
      </c>
      <c r="K3" s="10">
        <f t="shared" ref="K3:K4" si="6">1/($B$13+1+D3+$B$12)</f>
        <v>9.4395868330601526E-2</v>
      </c>
      <c r="L3" s="13">
        <f t="shared" ref="L3:L4" si="7">J3*K3</f>
        <v>9.7157176914026477E-2</v>
      </c>
      <c r="M3" s="10">
        <f t="shared" ref="M3:M4" si="8">H3/L3</f>
        <v>6.8250088835227771</v>
      </c>
    </row>
    <row r="4" spans="1:14">
      <c r="A4" s="10" t="s">
        <v>4</v>
      </c>
      <c r="B4" s="10">
        <v>106.77</v>
      </c>
      <c r="C4" s="10">
        <v>1336.47</v>
      </c>
      <c r="D4" s="10">
        <v>0.70840000000000003</v>
      </c>
      <c r="E4" s="10">
        <f t="shared" si="0"/>
        <v>85.556692400841172</v>
      </c>
      <c r="F4" s="10">
        <f t="shared" si="1"/>
        <v>1.2479444565221443</v>
      </c>
      <c r="G4" s="10">
        <f t="shared" si="2"/>
        <v>0.27834620042057984</v>
      </c>
      <c r="H4" s="13">
        <f t="shared" si="3"/>
        <v>0.34736059780886436</v>
      </c>
      <c r="I4" s="14">
        <f t="shared" si="4"/>
        <v>87.720506497308534</v>
      </c>
      <c r="J4" s="10">
        <f t="shared" si="5"/>
        <v>15.23554814450377</v>
      </c>
      <c r="K4" s="10">
        <f t="shared" si="6"/>
        <v>9.523633563341781E-2</v>
      </c>
      <c r="L4" s="13">
        <f t="shared" si="7"/>
        <v>1.450977776649057</v>
      </c>
      <c r="M4" s="10">
        <f t="shared" si="8"/>
        <v>0.23939760029341872</v>
      </c>
    </row>
    <row r="7" spans="1:14" ht="45">
      <c r="C7" s="12" t="s">
        <v>18</v>
      </c>
      <c r="D7" s="12" t="s">
        <v>2</v>
      </c>
    </row>
    <row r="8" spans="1:14">
      <c r="C8" s="10">
        <v>3.76537355973521</v>
      </c>
      <c r="D8" s="10">
        <v>0.75834000000000001</v>
      </c>
    </row>
    <row r="9" spans="1:14">
      <c r="C9" s="10">
        <v>6.8250088835227771</v>
      </c>
      <c r="D9" s="10">
        <v>0.80188999999999999</v>
      </c>
    </row>
    <row r="10" spans="1:14">
      <c r="C10" s="10">
        <v>0.23939760029341872</v>
      </c>
      <c r="D10" s="10">
        <v>0.70840000000000003</v>
      </c>
    </row>
    <row r="11" spans="1:14">
      <c r="A11" s="1" t="s">
        <v>6</v>
      </c>
      <c r="B11" s="1">
        <v>0.38570599999999999</v>
      </c>
    </row>
    <row r="12" spans="1:14">
      <c r="A12" s="1" t="s">
        <v>7</v>
      </c>
      <c r="B12" s="1">
        <v>8.7352100000000004</v>
      </c>
    </row>
    <row r="13" spans="1:14">
      <c r="A13" s="1" t="s">
        <v>8</v>
      </c>
      <c r="B13" s="1">
        <v>5.6584000000000002E-2</v>
      </c>
    </row>
    <row r="15" spans="1:14" ht="18">
      <c r="A15" s="4" t="s">
        <v>9</v>
      </c>
      <c r="B15" s="5">
        <v>1.42E-11</v>
      </c>
      <c r="D15" s="19"/>
    </row>
    <row r="17" spans="1:9">
      <c r="A17" s="1" t="s">
        <v>19</v>
      </c>
      <c r="B17" s="1">
        <f>SLOPE(D8:D10,C8:C10)</f>
        <v>1.4195276788205981E-2</v>
      </c>
    </row>
    <row r="18" spans="1:9">
      <c r="A18" s="1" t="s">
        <v>20</v>
      </c>
      <c r="B18" s="1">
        <f>INTERCEPT(D8:D10,C8:C10)</f>
        <v>0.70496609157546608</v>
      </c>
    </row>
    <row r="21" spans="1:9">
      <c r="A21" s="6" t="s">
        <v>21</v>
      </c>
      <c r="B21" s="7">
        <f>LN(pente+1)/B15/1000000</f>
        <v>992.63854131669734</v>
      </c>
      <c r="C21" s="8" t="s">
        <v>22</v>
      </c>
      <c r="D21" s="8" t="s">
        <v>23</v>
      </c>
      <c r="E21" s="8"/>
      <c r="F21" s="8"/>
      <c r="G21" s="9"/>
    </row>
    <row r="22" spans="1:9">
      <c r="I22">
        <f>SLOPE(D8:D10,C8:C10)</f>
        <v>1.4195276788205981E-2</v>
      </c>
    </row>
    <row r="23" spans="1:9">
      <c r="B23" s="3">
        <f>LN(pente+1)/B15/1000000</f>
        <v>992.63854131669734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G21" sqref="G21"/>
    </sheetView>
  </sheetViews>
  <sheetFormatPr baseColWidth="10" defaultRowHeight="15"/>
  <sheetData>
    <row r="1" spans="1:3">
      <c r="A1" s="11"/>
      <c r="B1" s="11" t="s">
        <v>28</v>
      </c>
      <c r="C1" s="11" t="s">
        <v>29</v>
      </c>
    </row>
    <row r="2" spans="1:3" ht="30">
      <c r="A2" s="11" t="s">
        <v>25</v>
      </c>
      <c r="B2" s="11">
        <v>0.29649999999999999</v>
      </c>
      <c r="C2" s="11">
        <v>0.74617999999999995</v>
      </c>
    </row>
    <row r="3" spans="1:3" ht="30">
      <c r="A3" s="11" t="s">
        <v>26</v>
      </c>
      <c r="B3" s="11">
        <v>3.794</v>
      </c>
      <c r="C3" s="11">
        <v>0.76017000000000001</v>
      </c>
    </row>
    <row r="4" spans="1:3">
      <c r="A4" s="11" t="s">
        <v>27</v>
      </c>
      <c r="B4" s="11">
        <v>116.45</v>
      </c>
      <c r="C4" s="11">
        <v>1.2102900000000001</v>
      </c>
    </row>
    <row r="6" spans="1:3">
      <c r="A6" s="17" t="s">
        <v>19</v>
      </c>
    </row>
    <row r="7" spans="1:3">
      <c r="A7" s="17" t="s">
        <v>20</v>
      </c>
    </row>
    <row r="8" spans="1:3" ht="18">
      <c r="A8" s="4" t="s">
        <v>9</v>
      </c>
      <c r="B8" s="5">
        <v>1.42E-11</v>
      </c>
    </row>
    <row r="9" spans="1:3">
      <c r="A9" s="17" t="s">
        <v>21</v>
      </c>
      <c r="B9" s="3"/>
      <c r="C9" t="s">
        <v>22</v>
      </c>
    </row>
    <row r="19" spans="1:7">
      <c r="A19" s="11" t="s">
        <v>27</v>
      </c>
      <c r="B19" s="11">
        <v>116.45</v>
      </c>
      <c r="C19" s="11">
        <v>1.2102900000000001</v>
      </c>
      <c r="E19" t="s">
        <v>34</v>
      </c>
    </row>
    <row r="20" spans="1:7">
      <c r="A20" t="s">
        <v>33</v>
      </c>
      <c r="B20">
        <v>0</v>
      </c>
      <c r="C20">
        <v>0.71</v>
      </c>
      <c r="E20" t="s">
        <v>21</v>
      </c>
      <c r="G20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F20" sqref="F20"/>
    </sheetView>
  </sheetViews>
  <sheetFormatPr baseColWidth="10" defaultRowHeight="15"/>
  <sheetData>
    <row r="1" spans="1:3">
      <c r="A1" s="11"/>
      <c r="B1" s="11" t="s">
        <v>28</v>
      </c>
      <c r="C1" s="11" t="s">
        <v>29</v>
      </c>
    </row>
    <row r="2" spans="1:3" ht="30">
      <c r="A2" s="11" t="s">
        <v>25</v>
      </c>
      <c r="B2" s="11">
        <v>0.29649999999999999</v>
      </c>
      <c r="C2" s="11">
        <v>0.74617999999999995</v>
      </c>
    </row>
    <row r="3" spans="1:3" ht="30">
      <c r="A3" s="11" t="s">
        <v>26</v>
      </c>
      <c r="B3" s="11">
        <v>3.794</v>
      </c>
      <c r="C3" s="11">
        <v>0.76017000000000001</v>
      </c>
    </row>
    <row r="4" spans="1:3">
      <c r="A4" s="11" t="s">
        <v>27</v>
      </c>
      <c r="B4" s="11">
        <v>116.45</v>
      </c>
      <c r="C4" s="11">
        <v>1.2102900000000001</v>
      </c>
    </row>
    <row r="6" spans="1:3">
      <c r="A6" s="17" t="s">
        <v>19</v>
      </c>
      <c r="B6">
        <f>SLOPE(C2:C4,B2:B4)</f>
        <v>3.9955976743326418E-3</v>
      </c>
    </row>
    <row r="7" spans="1:3">
      <c r="A7" s="17" t="s">
        <v>20</v>
      </c>
      <c r="B7">
        <f>INTERCEPT(C2:C4,B2:B4)</f>
        <v>0.74500288617903532</v>
      </c>
    </row>
    <row r="8" spans="1:3" ht="18">
      <c r="A8" s="4" t="s">
        <v>9</v>
      </c>
      <c r="B8" s="5">
        <v>1.42E-11</v>
      </c>
    </row>
    <row r="9" spans="1:3">
      <c r="A9" s="17" t="s">
        <v>21</v>
      </c>
      <c r="B9" s="3">
        <f>LN(B6+1)/B8/1000000</f>
        <v>280.81946995795744</v>
      </c>
      <c r="C9" t="s">
        <v>22</v>
      </c>
    </row>
    <row r="14" spans="1:3">
      <c r="A14" s="18" t="s">
        <v>30</v>
      </c>
    </row>
    <row r="15" spans="1:3">
      <c r="A15" s="18" t="s">
        <v>31</v>
      </c>
    </row>
    <row r="17" spans="1:7">
      <c r="A17" t="s">
        <v>32</v>
      </c>
    </row>
    <row r="19" spans="1:7">
      <c r="A19" s="11" t="s">
        <v>27</v>
      </c>
      <c r="B19" s="11">
        <v>116.45</v>
      </c>
      <c r="C19" s="11">
        <v>1.2102900000000001</v>
      </c>
      <c r="E19" t="s">
        <v>36</v>
      </c>
      <c r="G19">
        <f>(C19-C20)/B19</f>
        <v>4.2961786174323755E-3</v>
      </c>
    </row>
    <row r="20" spans="1:7">
      <c r="A20" t="s">
        <v>33</v>
      </c>
      <c r="B20">
        <v>0</v>
      </c>
      <c r="C20">
        <v>0.71</v>
      </c>
      <c r="E20" t="s">
        <v>21</v>
      </c>
      <c r="F20" s="3">
        <f>LN((C19-C20)/B19+1)/B8/1000000</f>
        <v>301.89974569998907</v>
      </c>
      <c r="G20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pente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 annaim</dc:creator>
  <cp:lastModifiedBy>abde annaim</cp:lastModifiedBy>
  <dcterms:created xsi:type="dcterms:W3CDTF">2019-02-19T02:56:40Z</dcterms:created>
  <dcterms:modified xsi:type="dcterms:W3CDTF">2019-04-16T06:53:09Z</dcterms:modified>
</cp:coreProperties>
</file>